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<sst xmlns="http://schemas.openxmlformats.org/spreadsheetml/2006/main" count="60" uniqueCount="53">
  <si>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Załącznik Nr 1</t>
  </si>
  <si>
    <t>do Uchwały Nr ……………………….</t>
  </si>
  <si>
    <t>do Uchwały Nr XXV/154/2009</t>
  </si>
  <si>
    <t>Prognoza kwoty długu i spłat na rok 2009 i lata następne</t>
  </si>
  <si>
    <t>Lp.</t>
  </si>
  <si>
    <t>Wyszczególnienie</t>
  </si>
  <si>
    <t>Wykonanie 2006</t>
  </si>
  <si>
    <t>Kwota długu na dzień 31.12.2008 -  wykonanie</t>
  </si>
  <si>
    <t>1.</t>
  </si>
  <si>
    <r>
      <t xml:space="preserve">Zobowiązania wg tytułów dłużnych: </t>
    </r>
    <r>
      <rPr>
        <sz val="10"/>
        <rFont val="Tahoma"/>
        <family val="2"/>
      </rPr>
      <t>(1.1+1.2+1.3)</t>
    </r>
  </si>
  <si>
    <t>1.1</t>
  </si>
  <si>
    <t>Zaciągnięte zobowiązania (bez prefinansowania) z tytułu:</t>
  </si>
  <si>
    <t>a</t>
  </si>
  <si>
    <t>pożyczek</t>
  </si>
  <si>
    <t>b</t>
  </si>
  <si>
    <t>kredytów</t>
  </si>
  <si>
    <t>c</t>
  </si>
  <si>
    <t>obligacji</t>
  </si>
  <si>
    <t>1.2</t>
  </si>
  <si>
    <t>Planowane w roku budżetowym (bez prefinansowania):</t>
  </si>
  <si>
    <t>pożyczki</t>
  </si>
  <si>
    <t>kredyty,  w tym:</t>
  </si>
  <si>
    <t xml:space="preserve">   EBOiR</t>
  </si>
  <si>
    <t>obligacje</t>
  </si>
  <si>
    <t>1.3</t>
  </si>
  <si>
    <t>Pożyczki, kredyty i obligacje na prefinansowanie</t>
  </si>
  <si>
    <t xml:space="preserve">Zaciągnięte zobowiązania  </t>
  </si>
  <si>
    <t>Planowane zobowiązania</t>
  </si>
  <si>
    <t>Obsługa długu (2.1+2.2+2.3)</t>
  </si>
  <si>
    <t>2.1</t>
  </si>
  <si>
    <t>Spłata rat kapitałowych z wyłączeniem prefinansowania</t>
  </si>
  <si>
    <t xml:space="preserve">kredytów i pożyczek </t>
  </si>
  <si>
    <t>wykup papierów wartościowych</t>
  </si>
  <si>
    <t>2.2</t>
  </si>
  <si>
    <t>Udzielone poręczenia</t>
  </si>
  <si>
    <t>2.3</t>
  </si>
  <si>
    <t>Spłata odsetek i dyskonta</t>
  </si>
  <si>
    <t>3.</t>
  </si>
  <si>
    <t>Prognozowane dochody budżetowe</t>
  </si>
  <si>
    <t>4.</t>
  </si>
  <si>
    <t>Prognozowane wydatki budżetowe</t>
  </si>
  <si>
    <t>5.</t>
  </si>
  <si>
    <t>Prognozowany wynik finansowy</t>
  </si>
  <si>
    <t>6.</t>
  </si>
  <si>
    <t xml:space="preserve">Relacje do dochodów (w %): </t>
  </si>
  <si>
    <t>6.1</t>
  </si>
  <si>
    <t>długu (art. 170 ust. 1) 1:3</t>
  </si>
  <si>
    <t>6.2</t>
  </si>
  <si>
    <t xml:space="preserve">długu po uwzględnieniu wyłączeń (art. 170 ust. 3)
</t>
  </si>
  <si>
    <t>6.3</t>
  </si>
  <si>
    <t>spłaty zadłużenia (art. 169 ust. 1) (2:3)</t>
  </si>
  <si>
    <t>6.4</t>
  </si>
  <si>
    <t>spłaty zadłużenia po uwzględnieniu wyłączeń (art. 169 ust. 3) (2.1+2.3):3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</si>
</sst>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_z_ł_-;\-* #,##0.00\ _z_ł_-;_-* \-??\ _z_ł_-;_-@_-"/>
    <numFmt numFmtId="166" formatCode="_-* #,##0\ _z_ł_-;\-* #,##0\ _z_ł_-;_-* \-??\ _z_ł_-;_-@_-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8"/>
      <name val="Tahoma"/>
      <family val="2"/>
    </font>
    <font>
      <b/>
      <sz val="12"/>
      <name val="Tahoma"/>
      <family val="2"/>
    </font>
    <font>
      <b/>
      <sz val="14"/>
      <name val="Arial CE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6"/>
      <name val="Arial"/>
      <family val="2"/>
    </font>
    <font>
      <sz val="12"/>
      <name val="Tahoma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75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 horizontal="right"/>
    </xf>
    <xf numFmtId="164" fontId="20" fillId="0" borderId="0" xfId="0" applyFont="1" applyBorder="1" applyAlignment="1">
      <alignment horizontal="right"/>
    </xf>
    <xf numFmtId="164" fontId="20" fillId="0" borderId="0" xfId="0" applyFont="1" applyAlignment="1">
      <alignment/>
    </xf>
    <xf numFmtId="164" fontId="21" fillId="0" borderId="0" xfId="0" applyFont="1" applyBorder="1" applyAlignment="1">
      <alignment horizontal="center" vertical="center"/>
    </xf>
    <xf numFmtId="164" fontId="22" fillId="0" borderId="0" xfId="0" applyFont="1" applyAlignment="1">
      <alignment horizontal="center" vertical="center"/>
    </xf>
    <xf numFmtId="164" fontId="23" fillId="24" borderId="10" xfId="0" applyFont="1" applyFill="1" applyBorder="1" applyAlignment="1">
      <alignment horizontal="center" vertical="center" wrapText="1"/>
    </xf>
    <xf numFmtId="164" fontId="24" fillId="24" borderId="11" xfId="0" applyFont="1" applyFill="1" applyBorder="1" applyAlignment="1">
      <alignment horizontal="center" vertical="center" wrapText="1"/>
    </xf>
    <xf numFmtId="164" fontId="23" fillId="24" borderId="12" xfId="0" applyFont="1" applyFill="1" applyBorder="1" applyAlignment="1">
      <alignment horizontal="center" vertical="center" wrapText="1"/>
    </xf>
    <xf numFmtId="164" fontId="23" fillId="24" borderId="13" xfId="0" applyFont="1" applyFill="1" applyBorder="1" applyAlignment="1">
      <alignment horizontal="center" vertical="center" wrapText="1"/>
    </xf>
    <xf numFmtId="164" fontId="23" fillId="24" borderId="13" xfId="0" applyFont="1" applyFill="1" applyBorder="1" applyAlignment="1">
      <alignment vertical="center"/>
    </xf>
    <xf numFmtId="164" fontId="23" fillId="24" borderId="14" xfId="0" applyFont="1" applyFill="1" applyBorder="1" applyAlignment="1">
      <alignment vertical="center"/>
    </xf>
    <xf numFmtId="164" fontId="25" fillId="24" borderId="15" xfId="0" applyFont="1" applyFill="1" applyBorder="1" applyAlignment="1">
      <alignment horizontal="center" vertical="center"/>
    </xf>
    <xf numFmtId="164" fontId="1" fillId="24" borderId="0" xfId="0" applyFont="1" applyFill="1" applyBorder="1" applyAlignment="1">
      <alignment horizontal="center" vertical="center"/>
    </xf>
    <xf numFmtId="164" fontId="1" fillId="24" borderId="0" xfId="0" applyFont="1" applyFill="1" applyAlignment="1">
      <alignment horizontal="center" vertical="center"/>
    </xf>
    <xf numFmtId="164" fontId="23" fillId="24" borderId="16" xfId="0" applyFont="1" applyFill="1" applyBorder="1" applyAlignment="1">
      <alignment horizontal="center" vertical="center" wrapText="1"/>
    </xf>
    <xf numFmtId="164" fontId="23" fillId="24" borderId="16" xfId="0" applyFont="1" applyFill="1" applyBorder="1" applyAlignment="1">
      <alignment horizontal="center" vertical="center"/>
    </xf>
    <xf numFmtId="164" fontId="23" fillId="24" borderId="17" xfId="0" applyFont="1" applyFill="1" applyBorder="1" applyAlignment="1">
      <alignment horizontal="center" vertical="center"/>
    </xf>
    <xf numFmtId="164" fontId="25" fillId="24" borderId="18" xfId="0" applyFont="1" applyFill="1" applyBorder="1" applyAlignment="1">
      <alignment horizontal="center" wrapText="1"/>
    </xf>
    <xf numFmtId="164" fontId="25" fillId="24" borderId="19" xfId="0" applyFont="1" applyFill="1" applyBorder="1" applyAlignment="1">
      <alignment horizontal="center" wrapText="1"/>
    </xf>
    <xf numFmtId="166" fontId="25" fillId="24" borderId="19" xfId="15" applyNumberFormat="1" applyFont="1" applyFill="1" applyBorder="1" applyAlignment="1" applyProtection="1">
      <alignment horizontal="center" wrapText="1"/>
      <protection/>
    </xf>
    <xf numFmtId="164" fontId="25" fillId="24" borderId="19" xfId="0" applyFont="1" applyFill="1" applyBorder="1" applyAlignment="1">
      <alignment/>
    </xf>
    <xf numFmtId="164" fontId="25" fillId="24" borderId="20" xfId="0" applyFont="1" applyFill="1" applyBorder="1" applyAlignment="1">
      <alignment/>
    </xf>
    <xf numFmtId="164" fontId="26" fillId="24" borderId="0" xfId="0" applyFont="1" applyFill="1" applyBorder="1" applyAlignment="1">
      <alignment/>
    </xf>
    <xf numFmtId="164" fontId="26" fillId="24" borderId="0" xfId="0" applyFont="1" applyFill="1" applyAlignment="1">
      <alignment/>
    </xf>
    <xf numFmtId="164" fontId="23" fillId="24" borderId="18" xfId="0" applyFont="1" applyFill="1" applyBorder="1" applyAlignment="1">
      <alignment horizontal="center" vertical="center" wrapText="1"/>
    </xf>
    <xf numFmtId="164" fontId="23" fillId="24" borderId="19" xfId="0" applyFont="1" applyFill="1" applyBorder="1" applyAlignment="1">
      <alignment horizontal="left" vertical="center" wrapText="1"/>
    </xf>
    <xf numFmtId="166" fontId="25" fillId="24" borderId="19" xfId="15" applyNumberFormat="1" applyFont="1" applyFill="1" applyBorder="1" applyAlignment="1" applyProtection="1">
      <alignment horizontal="center" vertical="center" wrapText="1"/>
      <protection/>
    </xf>
    <xf numFmtId="166" fontId="23" fillId="24" borderId="19" xfId="15" applyNumberFormat="1" applyFont="1" applyFill="1" applyBorder="1" applyAlignment="1" applyProtection="1">
      <alignment vertical="center" wrapText="1"/>
      <protection/>
    </xf>
    <xf numFmtId="166" fontId="23" fillId="24" borderId="20" xfId="15" applyNumberFormat="1" applyFont="1" applyFill="1" applyBorder="1" applyAlignment="1" applyProtection="1">
      <alignment vertical="center" wrapText="1"/>
      <protection/>
    </xf>
    <xf numFmtId="166" fontId="27" fillId="24" borderId="0" xfId="15" applyNumberFormat="1" applyFont="1" applyFill="1" applyBorder="1" applyAlignment="1" applyProtection="1">
      <alignment vertical="center" wrapText="1"/>
      <protection/>
    </xf>
    <xf numFmtId="164" fontId="23" fillId="24" borderId="18" xfId="0" applyFont="1" applyFill="1" applyBorder="1" applyAlignment="1">
      <alignment horizontal="center" wrapText="1"/>
    </xf>
    <xf numFmtId="164" fontId="23" fillId="24" borderId="19" xfId="0" applyFont="1" applyFill="1" applyBorder="1" applyAlignment="1">
      <alignment wrapText="1"/>
    </xf>
    <xf numFmtId="166" fontId="25" fillId="24" borderId="19" xfId="15" applyNumberFormat="1" applyFont="1" applyFill="1" applyBorder="1" applyAlignment="1" applyProtection="1">
      <alignment horizontal="center" vertical="top" wrapText="1"/>
      <protection/>
    </xf>
    <xf numFmtId="166" fontId="25" fillId="24" borderId="19" xfId="15" applyNumberFormat="1" applyFont="1" applyFill="1" applyBorder="1" applyAlignment="1" applyProtection="1">
      <alignment vertical="top" wrapText="1"/>
      <protection/>
    </xf>
    <xf numFmtId="166" fontId="25" fillId="24" borderId="20" xfId="15" applyNumberFormat="1" applyFont="1" applyFill="1" applyBorder="1" applyAlignment="1" applyProtection="1">
      <alignment vertical="top" wrapText="1"/>
      <protection/>
    </xf>
    <xf numFmtId="166" fontId="27" fillId="24" borderId="0" xfId="15" applyNumberFormat="1" applyFont="1" applyFill="1" applyBorder="1" applyAlignment="1" applyProtection="1">
      <alignment vertical="top" wrapText="1"/>
      <protection/>
    </xf>
    <xf numFmtId="164" fontId="1" fillId="24" borderId="0" xfId="0" applyFont="1" applyFill="1" applyAlignment="1">
      <alignment/>
    </xf>
    <xf numFmtId="164" fontId="25" fillId="24" borderId="19" xfId="0" applyFont="1" applyFill="1" applyBorder="1" applyAlignment="1">
      <alignment horizontal="left" wrapText="1" indent="1"/>
    </xf>
    <xf numFmtId="164" fontId="25" fillId="24" borderId="19" xfId="0" applyFont="1" applyFill="1" applyBorder="1" applyAlignment="1">
      <alignment/>
    </xf>
    <xf numFmtId="164" fontId="25" fillId="24" borderId="20" xfId="0" applyFont="1" applyFill="1" applyBorder="1" applyAlignment="1">
      <alignment/>
    </xf>
    <xf numFmtId="164" fontId="1" fillId="24" borderId="0" xfId="0" applyFont="1" applyFill="1" applyBorder="1" applyAlignment="1">
      <alignment/>
    </xf>
    <xf numFmtId="166" fontId="25" fillId="24" borderId="19" xfId="15" applyNumberFormat="1" applyFont="1" applyFill="1" applyBorder="1" applyAlignment="1" applyProtection="1">
      <alignment horizontal="left" wrapText="1" indent="1"/>
      <protection/>
    </xf>
    <xf numFmtId="164" fontId="25" fillId="24" borderId="19" xfId="0" applyFont="1" applyFill="1" applyBorder="1" applyAlignment="1">
      <alignment wrapText="1"/>
    </xf>
    <xf numFmtId="166" fontId="25" fillId="24" borderId="19" xfId="15" applyNumberFormat="1" applyFont="1" applyFill="1" applyBorder="1" applyAlignment="1" applyProtection="1">
      <alignment wrapText="1"/>
      <protection/>
    </xf>
    <xf numFmtId="166" fontId="23" fillId="24" borderId="19" xfId="15" applyNumberFormat="1" applyFont="1" applyFill="1" applyBorder="1" applyAlignment="1" applyProtection="1">
      <alignment wrapText="1"/>
      <protection/>
    </xf>
    <xf numFmtId="166" fontId="23" fillId="24" borderId="19" xfId="15" applyNumberFormat="1" applyFont="1" applyFill="1" applyBorder="1" applyAlignment="1" applyProtection="1">
      <alignment horizontal="center" vertical="center" wrapText="1"/>
      <protection/>
    </xf>
    <xf numFmtId="166" fontId="21" fillId="24" borderId="0" xfId="15" applyNumberFormat="1" applyFont="1" applyFill="1" applyBorder="1" applyAlignment="1" applyProtection="1">
      <alignment vertical="center" wrapText="1"/>
      <protection/>
    </xf>
    <xf numFmtId="166" fontId="25" fillId="24" borderId="19" xfId="15" applyNumberFormat="1" applyFont="1" applyFill="1" applyBorder="1" applyAlignment="1" applyProtection="1">
      <alignment vertical="center" wrapText="1"/>
      <protection/>
    </xf>
    <xf numFmtId="166" fontId="25" fillId="24" borderId="19" xfId="0" applyNumberFormat="1" applyFont="1" applyFill="1" applyBorder="1" applyAlignment="1">
      <alignment/>
    </xf>
    <xf numFmtId="166" fontId="23" fillId="24" borderId="19" xfId="15" applyNumberFormat="1" applyFont="1" applyFill="1" applyBorder="1" applyAlignment="1" applyProtection="1">
      <alignment horizontal="center" wrapText="1"/>
      <protection/>
    </xf>
    <xf numFmtId="166" fontId="23" fillId="24" borderId="19" xfId="15" applyNumberFormat="1" applyFont="1" applyFill="1" applyBorder="1" applyAlignment="1" applyProtection="1">
      <alignment vertical="top" wrapText="1"/>
      <protection/>
    </xf>
    <xf numFmtId="166" fontId="23" fillId="24" borderId="20" xfId="15" applyNumberFormat="1" applyFont="1" applyFill="1" applyBorder="1" applyAlignment="1" applyProtection="1">
      <alignment vertical="top" wrapText="1"/>
      <protection/>
    </xf>
    <xf numFmtId="164" fontId="28" fillId="24" borderId="0" xfId="0" applyFont="1" applyFill="1" applyBorder="1" applyAlignment="1">
      <alignment/>
    </xf>
    <xf numFmtId="164" fontId="28" fillId="24" borderId="0" xfId="0" applyFont="1" applyFill="1" applyAlignment="1">
      <alignment/>
    </xf>
    <xf numFmtId="166" fontId="25" fillId="24" borderId="20" xfId="15" applyNumberFormat="1" applyFont="1" applyFill="1" applyBorder="1" applyAlignment="1" applyProtection="1">
      <alignment vertical="center" wrapText="1"/>
      <protection/>
    </xf>
    <xf numFmtId="164" fontId="1" fillId="24" borderId="0" xfId="0" applyFont="1" applyFill="1" applyBorder="1" applyAlignment="1">
      <alignment horizontal="left" vertical="center"/>
    </xf>
    <xf numFmtId="164" fontId="1" fillId="24" borderId="0" xfId="0" applyFont="1" applyFill="1" applyAlignment="1">
      <alignment horizontal="left" vertical="center"/>
    </xf>
    <xf numFmtId="165" fontId="23" fillId="24" borderId="19" xfId="15" applyNumberFormat="1" applyFont="1" applyFill="1" applyBorder="1" applyAlignment="1" applyProtection="1">
      <alignment horizontal="center" vertical="center" wrapText="1"/>
      <protection/>
    </xf>
    <xf numFmtId="165" fontId="23" fillId="24" borderId="19" xfId="15" applyNumberFormat="1" applyFont="1" applyFill="1" applyBorder="1" applyAlignment="1" applyProtection="1">
      <alignment vertical="center" wrapText="1"/>
      <protection/>
    </xf>
    <xf numFmtId="164" fontId="25" fillId="24" borderId="19" xfId="0" applyFont="1" applyFill="1" applyBorder="1" applyAlignment="1">
      <alignment vertical="center"/>
    </xf>
    <xf numFmtId="164" fontId="25" fillId="24" borderId="20" xfId="0" applyFont="1" applyFill="1" applyBorder="1" applyAlignment="1">
      <alignment vertical="center"/>
    </xf>
    <xf numFmtId="165" fontId="23" fillId="24" borderId="19" xfId="15" applyNumberFormat="1" applyFont="1" applyFill="1" applyBorder="1" applyAlignment="1" applyProtection="1">
      <alignment horizontal="center" vertical="top" wrapText="1"/>
      <protection/>
    </xf>
    <xf numFmtId="165" fontId="23" fillId="24" borderId="19" xfId="15" applyNumberFormat="1" applyFont="1" applyFill="1" applyBorder="1" applyAlignment="1" applyProtection="1">
      <alignment vertical="top" wrapText="1"/>
      <protection/>
    </xf>
    <xf numFmtId="165" fontId="23" fillId="24" borderId="20" xfId="15" applyNumberFormat="1" applyFont="1" applyFill="1" applyBorder="1" applyAlignment="1" applyProtection="1">
      <alignment vertical="top" wrapText="1"/>
      <protection/>
    </xf>
    <xf numFmtId="165" fontId="25" fillId="24" borderId="19" xfId="15" applyNumberFormat="1" applyFont="1" applyFill="1" applyBorder="1" applyAlignment="1" applyProtection="1">
      <alignment horizontal="left" wrapText="1" indent="1"/>
      <protection/>
    </xf>
    <xf numFmtId="165" fontId="25" fillId="24" borderId="19" xfId="15" applyNumberFormat="1" applyFont="1" applyFill="1" applyBorder="1" applyAlignment="1" applyProtection="1">
      <alignment wrapText="1"/>
      <protection/>
    </xf>
    <xf numFmtId="165" fontId="25" fillId="24" borderId="20" xfId="15" applyNumberFormat="1" applyFont="1" applyFill="1" applyBorder="1" applyAlignment="1" applyProtection="1">
      <alignment wrapText="1"/>
      <protection/>
    </xf>
    <xf numFmtId="164" fontId="23" fillId="24" borderId="21" xfId="0" applyFont="1" applyFill="1" applyBorder="1" applyAlignment="1">
      <alignment horizontal="center" wrapText="1"/>
    </xf>
    <xf numFmtId="164" fontId="25" fillId="24" borderId="22" xfId="0" applyFont="1" applyFill="1" applyBorder="1" applyAlignment="1">
      <alignment horizontal="left" wrapText="1" indent="1"/>
    </xf>
    <xf numFmtId="165" fontId="25" fillId="24" borderId="22" xfId="15" applyNumberFormat="1" applyFont="1" applyFill="1" applyBorder="1" applyAlignment="1" applyProtection="1">
      <alignment horizontal="left" wrapText="1" indent="1"/>
      <protection/>
    </xf>
    <xf numFmtId="165" fontId="25" fillId="24" borderId="22" xfId="15" applyNumberFormat="1" applyFont="1" applyFill="1" applyBorder="1" applyAlignment="1" applyProtection="1">
      <alignment wrapText="1"/>
      <protection/>
    </xf>
    <xf numFmtId="164" fontId="25" fillId="24" borderId="0" xfId="0" applyFont="1" applyFill="1" applyBorder="1" applyAlignment="1">
      <alignment horizontal="left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="75" zoomScaleNormal="75" workbookViewId="0" topLeftCell="D1">
      <selection activeCell="K4" sqref="K4"/>
    </sheetView>
  </sheetViews>
  <sheetFormatPr defaultColWidth="9.00390625" defaultRowHeight="12.75"/>
  <cols>
    <col min="1" max="1" width="5.25390625" style="0" customWidth="1"/>
    <col min="2" max="2" width="53.125" style="0" customWidth="1"/>
    <col min="3" max="3" width="0" style="0" hidden="1" customWidth="1"/>
    <col min="4" max="4" width="16.25390625" style="0" customWidth="1"/>
    <col min="5" max="6" width="14.25390625" style="0" customWidth="1"/>
    <col min="7" max="9" width="14.625" style="0" customWidth="1"/>
    <col min="10" max="10" width="14.875" style="0" customWidth="1"/>
    <col min="11" max="11" width="14.375" style="0" customWidth="1"/>
    <col min="12" max="12" width="13.00390625" style="0" customWidth="1"/>
    <col min="13" max="13" width="14.25390625" style="1" customWidth="1"/>
    <col min="14" max="14" width="14.75390625" style="1" customWidth="1"/>
    <col min="15" max="15" width="18.75390625" style="1" customWidth="1"/>
    <col min="16" max="16" width="13.875" style="1" customWidth="1"/>
  </cols>
  <sheetData>
    <row r="1" spans="11:12" ht="18.75" customHeight="1">
      <c r="K1" s="2"/>
      <c r="L1" s="3"/>
    </row>
    <row r="2" spans="11:12" ht="9.75" customHeight="1">
      <c r="K2" s="4" t="s">
        <v>0</v>
      </c>
      <c r="L2" s="4"/>
    </row>
    <row r="3" spans="11:12" ht="12.75" customHeight="1" hidden="1">
      <c r="K3" s="5" t="s">
        <v>1</v>
      </c>
      <c r="L3" s="5"/>
    </row>
    <row r="4" spans="11:12" ht="15" customHeight="1">
      <c r="K4" s="4" t="s">
        <v>2</v>
      </c>
      <c r="L4" s="4"/>
    </row>
    <row r="5" spans="1:12" ht="33.75" customHeight="1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0" ht="12.75" customHeight="1" hidden="1">
      <c r="A6" s="7"/>
      <c r="B6" s="7"/>
      <c r="C6" s="7"/>
      <c r="D6" s="7"/>
      <c r="E6" s="7"/>
      <c r="F6" s="7"/>
      <c r="G6" s="7"/>
      <c r="H6" s="7"/>
      <c r="I6" s="7"/>
      <c r="J6" s="7"/>
    </row>
    <row r="7" ht="12.75" hidden="1"/>
    <row r="8" spans="1:16" s="16" customFormat="1" ht="16.5" customHeight="1">
      <c r="A8" s="8" t="s">
        <v>4</v>
      </c>
      <c r="B8" s="9" t="s">
        <v>5</v>
      </c>
      <c r="C8" s="10" t="s">
        <v>6</v>
      </c>
      <c r="D8" s="11" t="s">
        <v>7</v>
      </c>
      <c r="E8" s="12"/>
      <c r="F8" s="13"/>
      <c r="G8" s="13"/>
      <c r="H8" s="13"/>
      <c r="I8" s="13"/>
      <c r="J8" s="13"/>
      <c r="K8" s="14"/>
      <c r="L8" s="14"/>
      <c r="M8" s="15"/>
      <c r="N8" s="15"/>
      <c r="O8" s="15"/>
      <c r="P8" s="15"/>
    </row>
    <row r="9" spans="1:16" s="16" customFormat="1" ht="53.25" customHeight="1">
      <c r="A9" s="8"/>
      <c r="B9" s="9"/>
      <c r="C9" s="17"/>
      <c r="D9" s="11"/>
      <c r="E9" s="17">
        <v>2009</v>
      </c>
      <c r="F9" s="17">
        <v>2010</v>
      </c>
      <c r="G9" s="17">
        <v>2011</v>
      </c>
      <c r="H9" s="17">
        <v>2012</v>
      </c>
      <c r="I9" s="17">
        <v>2013</v>
      </c>
      <c r="J9" s="17">
        <v>2014</v>
      </c>
      <c r="K9" s="18">
        <v>2015</v>
      </c>
      <c r="L9" s="19">
        <v>2016</v>
      </c>
      <c r="M9" s="15"/>
      <c r="N9" s="15"/>
      <c r="O9" s="15"/>
      <c r="P9" s="15"/>
    </row>
    <row r="10" spans="1:16" s="26" customFormat="1" ht="16.5" customHeight="1">
      <c r="A10" s="20">
        <v>1</v>
      </c>
      <c r="B10" s="21">
        <v>2</v>
      </c>
      <c r="C10" s="22"/>
      <c r="D10" s="21">
        <v>3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3"/>
      <c r="L10" s="24"/>
      <c r="M10" s="25"/>
      <c r="N10" s="25"/>
      <c r="O10" s="25"/>
      <c r="P10" s="25"/>
    </row>
    <row r="11" spans="1:16" s="16" customFormat="1" ht="19.5" customHeight="1">
      <c r="A11" s="27" t="s">
        <v>8</v>
      </c>
      <c r="B11" s="28" t="s">
        <v>9</v>
      </c>
      <c r="C11" s="29">
        <f>(C12+C16+C21)</f>
        <v>4523356</v>
      </c>
      <c r="D11" s="30">
        <f>(D12+D16+D21)</f>
        <v>5040006</v>
      </c>
      <c r="E11" s="30">
        <f>D11+E16-E26-E27</f>
        <v>4300510</v>
      </c>
      <c r="F11" s="30">
        <f>E12+E16-F26-F27</f>
        <v>3356464</v>
      </c>
      <c r="G11" s="30">
        <f>F12+F16-G26-G27</f>
        <v>2402394</v>
      </c>
      <c r="H11" s="30">
        <f>G12-H26-H27</f>
        <v>1588344</v>
      </c>
      <c r="I11" s="30">
        <f>H12-I26-I27</f>
        <v>444294</v>
      </c>
      <c r="J11" s="30">
        <f>J12</f>
        <v>370244</v>
      </c>
      <c r="K11" s="30">
        <f>K12</f>
        <v>296194</v>
      </c>
      <c r="L11" s="31">
        <f>L12</f>
        <v>222144</v>
      </c>
      <c r="M11" s="32"/>
      <c r="N11" s="32"/>
      <c r="O11" s="32"/>
      <c r="P11" s="32"/>
    </row>
    <row r="12" spans="1:16" s="39" customFormat="1" ht="33.75" customHeight="1">
      <c r="A12" s="33" t="s">
        <v>10</v>
      </c>
      <c r="B12" s="34" t="s">
        <v>11</v>
      </c>
      <c r="C12" s="35">
        <f>SUM(C13:C15)+C20</f>
        <v>4523356</v>
      </c>
      <c r="D12" s="36">
        <f aca="true" t="shared" si="0" ref="D12:L12">SUM(D13:D15)</f>
        <v>5040006</v>
      </c>
      <c r="E12" s="36">
        <f t="shared" si="0"/>
        <v>3560010</v>
      </c>
      <c r="F12" s="36">
        <f t="shared" si="0"/>
        <v>3356464</v>
      </c>
      <c r="G12" s="36">
        <f t="shared" si="0"/>
        <v>2402394</v>
      </c>
      <c r="H12" s="36">
        <f t="shared" si="0"/>
        <v>1588344</v>
      </c>
      <c r="I12" s="36">
        <f t="shared" si="0"/>
        <v>444294</v>
      </c>
      <c r="J12" s="36">
        <f t="shared" si="0"/>
        <v>370244</v>
      </c>
      <c r="K12" s="36">
        <f t="shared" si="0"/>
        <v>296194</v>
      </c>
      <c r="L12" s="37">
        <f t="shared" si="0"/>
        <v>222144</v>
      </c>
      <c r="M12" s="38"/>
      <c r="N12" s="38"/>
      <c r="O12" s="38"/>
      <c r="P12" s="38"/>
    </row>
    <row r="13" spans="1:16" s="39" customFormat="1" ht="19.5" customHeight="1">
      <c r="A13" s="20" t="s">
        <v>12</v>
      </c>
      <c r="B13" s="40" t="s">
        <v>13</v>
      </c>
      <c r="C13" s="22">
        <v>0</v>
      </c>
      <c r="D13" s="36">
        <v>0</v>
      </c>
      <c r="E13" s="36"/>
      <c r="F13" s="36"/>
      <c r="G13" s="36"/>
      <c r="H13" s="36"/>
      <c r="I13" s="36"/>
      <c r="J13" s="36"/>
      <c r="K13" s="41"/>
      <c r="L13" s="42"/>
      <c r="M13" s="43"/>
      <c r="N13" s="43"/>
      <c r="O13" s="43"/>
      <c r="P13" s="43"/>
    </row>
    <row r="14" spans="1:16" s="39" customFormat="1" ht="19.5" customHeight="1">
      <c r="A14" s="20" t="s">
        <v>14</v>
      </c>
      <c r="B14" s="40" t="s">
        <v>15</v>
      </c>
      <c r="C14" s="22">
        <v>2283356</v>
      </c>
      <c r="D14" s="36">
        <v>1570006</v>
      </c>
      <c r="E14" s="36">
        <f aca="true" t="shared" si="1" ref="E14:L14">D14-E26</f>
        <v>670010</v>
      </c>
      <c r="F14" s="36">
        <f>E16+E14-F26</f>
        <v>936464</v>
      </c>
      <c r="G14" s="36">
        <f t="shared" si="1"/>
        <v>592394</v>
      </c>
      <c r="H14" s="36">
        <f t="shared" si="1"/>
        <v>518344</v>
      </c>
      <c r="I14" s="36">
        <f t="shared" si="1"/>
        <v>444294</v>
      </c>
      <c r="J14" s="36">
        <f t="shared" si="1"/>
        <v>370244</v>
      </c>
      <c r="K14" s="36">
        <f t="shared" si="1"/>
        <v>296194</v>
      </c>
      <c r="L14" s="37">
        <f t="shared" si="1"/>
        <v>222144</v>
      </c>
      <c r="M14" s="38"/>
      <c r="N14" s="38"/>
      <c r="O14" s="38"/>
      <c r="P14" s="38"/>
    </row>
    <row r="15" spans="1:16" s="39" customFormat="1" ht="19.5" customHeight="1">
      <c r="A15" s="20" t="s">
        <v>16</v>
      </c>
      <c r="B15" s="40" t="s">
        <v>17</v>
      </c>
      <c r="C15" s="22">
        <v>2240000</v>
      </c>
      <c r="D15" s="36">
        <v>3470000</v>
      </c>
      <c r="E15" s="36">
        <f>D15+D16-E27</f>
        <v>2890000</v>
      </c>
      <c r="F15" s="36">
        <f>E15-F27</f>
        <v>2420000</v>
      </c>
      <c r="G15" s="36">
        <f>F15+F16-G27</f>
        <v>1810000</v>
      </c>
      <c r="H15" s="36">
        <f>G15+G16-H27</f>
        <v>1070000</v>
      </c>
      <c r="I15" s="36">
        <f>H15+H16-I27</f>
        <v>0</v>
      </c>
      <c r="J15" s="36"/>
      <c r="K15" s="36">
        <f>J15+J16-K27</f>
        <v>0</v>
      </c>
      <c r="L15" s="37">
        <f>K15+K16-L27</f>
        <v>0</v>
      </c>
      <c r="M15" s="38"/>
      <c r="N15" s="38"/>
      <c r="O15" s="38"/>
      <c r="P15" s="38"/>
    </row>
    <row r="16" spans="1:16" s="39" customFormat="1" ht="12.75">
      <c r="A16" s="33" t="s">
        <v>18</v>
      </c>
      <c r="B16" s="34" t="s">
        <v>19</v>
      </c>
      <c r="C16" s="35">
        <f aca="true" t="shared" si="2" ref="C16:H16">SUM(C17:C20)</f>
        <v>0</v>
      </c>
      <c r="D16" s="36">
        <f t="shared" si="2"/>
        <v>0</v>
      </c>
      <c r="E16" s="36">
        <f>SUM(E17:E18)</f>
        <v>740500</v>
      </c>
      <c r="F16" s="36">
        <f t="shared" si="2"/>
        <v>0</v>
      </c>
      <c r="G16" s="36">
        <f t="shared" si="2"/>
        <v>0</v>
      </c>
      <c r="H16" s="36">
        <f t="shared" si="2"/>
        <v>0</v>
      </c>
      <c r="I16" s="36">
        <f>SUM(I17:I20)</f>
        <v>0</v>
      </c>
      <c r="J16" s="36">
        <f>SUM(J17:J20)</f>
        <v>0</v>
      </c>
      <c r="K16" s="41"/>
      <c r="L16" s="42"/>
      <c r="M16" s="43"/>
      <c r="N16" s="43"/>
      <c r="O16" s="43"/>
      <c r="P16" s="43"/>
    </row>
    <row r="17" spans="1:16" s="39" customFormat="1" ht="19.5" customHeight="1">
      <c r="A17" s="20" t="s">
        <v>12</v>
      </c>
      <c r="B17" s="40" t="s">
        <v>20</v>
      </c>
      <c r="C17" s="44">
        <v>0</v>
      </c>
      <c r="D17" s="36">
        <v>0</v>
      </c>
      <c r="E17" s="36">
        <v>740500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41"/>
      <c r="L17" s="42"/>
      <c r="M17" s="43"/>
      <c r="N17" s="43"/>
      <c r="O17" s="43"/>
      <c r="P17" s="43"/>
    </row>
    <row r="18" spans="1:16" s="39" customFormat="1" ht="19.5" customHeight="1">
      <c r="A18" s="20" t="s">
        <v>14</v>
      </c>
      <c r="B18" s="40" t="s">
        <v>21</v>
      </c>
      <c r="C18" s="44">
        <v>0</v>
      </c>
      <c r="D18" s="36">
        <v>0</v>
      </c>
      <c r="E18" s="36">
        <f>E20</f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41"/>
      <c r="L18" s="42"/>
      <c r="M18" s="43"/>
      <c r="N18" s="43"/>
      <c r="O18" s="43"/>
      <c r="P18" s="43"/>
    </row>
    <row r="19" spans="1:16" s="39" customFormat="1" ht="19.5" customHeight="1">
      <c r="A19" s="20"/>
      <c r="B19" s="45" t="s">
        <v>22</v>
      </c>
      <c r="C19" s="4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41"/>
      <c r="L19" s="42"/>
      <c r="M19" s="43"/>
      <c r="N19" s="43"/>
      <c r="O19" s="43"/>
      <c r="P19" s="43"/>
    </row>
    <row r="20" spans="1:16" s="39" customFormat="1" ht="19.5" customHeight="1">
      <c r="A20" s="20" t="s">
        <v>16</v>
      </c>
      <c r="B20" s="40" t="s">
        <v>23</v>
      </c>
      <c r="C20" s="44"/>
      <c r="D20" s="36">
        <v>0</v>
      </c>
      <c r="E20" s="36">
        <v>0</v>
      </c>
      <c r="F20" s="36"/>
      <c r="G20" s="36"/>
      <c r="H20" s="36"/>
      <c r="I20" s="36"/>
      <c r="J20" s="36"/>
      <c r="K20" s="41"/>
      <c r="L20" s="42"/>
      <c r="M20" s="43"/>
      <c r="N20" s="43"/>
      <c r="O20" s="43"/>
      <c r="P20" s="43"/>
    </row>
    <row r="21" spans="1:16" s="39" customFormat="1" ht="19.5" customHeight="1">
      <c r="A21" s="33" t="s">
        <v>24</v>
      </c>
      <c r="B21" s="34" t="s">
        <v>25</v>
      </c>
      <c r="C21" s="47"/>
      <c r="D21" s="47">
        <f>SUM(D22:D23)</f>
        <v>0</v>
      </c>
      <c r="E21" s="47"/>
      <c r="F21" s="47">
        <f>SUM(F22:F23)</f>
        <v>0</v>
      </c>
      <c r="G21" s="47">
        <f>SUM(G22:G23)</f>
        <v>0</v>
      </c>
      <c r="H21" s="47">
        <f>SUM(H22:H23)</f>
        <v>0</v>
      </c>
      <c r="I21" s="47">
        <f>SUM(I22:I23)</f>
        <v>0</v>
      </c>
      <c r="J21" s="47">
        <f>SUM(J22:J23)</f>
        <v>0</v>
      </c>
      <c r="K21" s="41"/>
      <c r="L21" s="42"/>
      <c r="M21" s="43"/>
      <c r="N21" s="43"/>
      <c r="O21" s="43"/>
      <c r="P21" s="43"/>
    </row>
    <row r="22" spans="1:16" s="39" customFormat="1" ht="19.5" customHeight="1">
      <c r="A22" s="20" t="s">
        <v>12</v>
      </c>
      <c r="B22" s="45" t="s">
        <v>26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1"/>
      <c r="L22" s="42"/>
      <c r="M22" s="43"/>
      <c r="N22" s="43"/>
      <c r="O22" s="43"/>
      <c r="P22" s="43"/>
    </row>
    <row r="23" spans="1:16" s="39" customFormat="1" ht="19.5" customHeight="1">
      <c r="A23" s="20" t="s">
        <v>14</v>
      </c>
      <c r="B23" s="45" t="s">
        <v>27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1"/>
      <c r="L23" s="42"/>
      <c r="M23" s="43"/>
      <c r="N23" s="43"/>
      <c r="O23" s="43"/>
      <c r="P23" s="43"/>
    </row>
    <row r="24" spans="1:16" s="16" customFormat="1" ht="19.5" customHeight="1">
      <c r="A24" s="27">
        <v>2</v>
      </c>
      <c r="B24" s="28" t="s">
        <v>28</v>
      </c>
      <c r="C24" s="48">
        <f aca="true" t="shared" si="3" ref="C24:L24">C25+C28+C29</f>
        <v>789913</v>
      </c>
      <c r="D24" s="30">
        <f t="shared" si="3"/>
        <v>2423746</v>
      </c>
      <c r="E24" s="30">
        <f t="shared" si="3"/>
        <v>1978946</v>
      </c>
      <c r="F24" s="30">
        <f t="shared" si="3"/>
        <v>2066733</v>
      </c>
      <c r="G24" s="30">
        <f t="shared" si="3"/>
        <v>2006174</v>
      </c>
      <c r="H24" s="30">
        <f t="shared" si="3"/>
        <v>1796908</v>
      </c>
      <c r="I24" s="30">
        <f t="shared" si="3"/>
        <v>2042725</v>
      </c>
      <c r="J24" s="30">
        <f t="shared" si="3"/>
        <v>894532</v>
      </c>
      <c r="K24" s="30">
        <f t="shared" si="3"/>
        <v>861839</v>
      </c>
      <c r="L24" s="31">
        <f t="shared" si="3"/>
        <v>829146</v>
      </c>
      <c r="M24" s="49"/>
      <c r="N24" s="49"/>
      <c r="O24" s="49"/>
      <c r="P24" s="49"/>
    </row>
    <row r="25" spans="1:16" s="16" customFormat="1" ht="24.75">
      <c r="A25" s="27" t="s">
        <v>29</v>
      </c>
      <c r="B25" s="28" t="s">
        <v>30</v>
      </c>
      <c r="C25" s="29">
        <f>SUM(C26:C27)</f>
        <v>659220</v>
      </c>
      <c r="D25" s="50">
        <f>SUM(D26:D27)</f>
        <v>2029996</v>
      </c>
      <c r="E25" s="50">
        <f aca="true" t="shared" si="4" ref="E25:L25">SUM(E26:E27)</f>
        <v>1479996</v>
      </c>
      <c r="F25" s="50">
        <f t="shared" si="4"/>
        <v>944046</v>
      </c>
      <c r="G25" s="50">
        <f t="shared" si="4"/>
        <v>954070</v>
      </c>
      <c r="H25" s="50">
        <f t="shared" si="4"/>
        <v>814050</v>
      </c>
      <c r="I25" s="50">
        <f t="shared" si="4"/>
        <v>1144050</v>
      </c>
      <c r="J25" s="50">
        <f t="shared" si="4"/>
        <v>74050</v>
      </c>
      <c r="K25" s="50">
        <f t="shared" si="4"/>
        <v>74050</v>
      </c>
      <c r="L25" s="50">
        <f t="shared" si="4"/>
        <v>74050</v>
      </c>
      <c r="M25" s="32"/>
      <c r="N25" s="32"/>
      <c r="O25" s="32"/>
      <c r="P25" s="32"/>
    </row>
    <row r="26" spans="1:16" s="39" customFormat="1" ht="19.5" customHeight="1">
      <c r="A26" s="20" t="s">
        <v>12</v>
      </c>
      <c r="B26" s="40" t="s">
        <v>31</v>
      </c>
      <c r="C26" s="22">
        <v>659220</v>
      </c>
      <c r="D26" s="36">
        <v>399996</v>
      </c>
      <c r="E26" s="36">
        <v>899996</v>
      </c>
      <c r="F26" s="36">
        <v>474046</v>
      </c>
      <c r="G26" s="36">
        <v>344070</v>
      </c>
      <c r="H26" s="36">
        <v>74050</v>
      </c>
      <c r="I26" s="36">
        <v>74050</v>
      </c>
      <c r="J26" s="36">
        <v>74050</v>
      </c>
      <c r="K26" s="36">
        <v>74050</v>
      </c>
      <c r="L26" s="37">
        <v>74050</v>
      </c>
      <c r="M26" s="38"/>
      <c r="N26" s="38"/>
      <c r="O26" s="38"/>
      <c r="P26" s="38"/>
    </row>
    <row r="27" spans="1:16" s="39" customFormat="1" ht="19.5" customHeight="1">
      <c r="A27" s="20" t="s">
        <v>14</v>
      </c>
      <c r="B27" s="40" t="s">
        <v>32</v>
      </c>
      <c r="C27" s="44"/>
      <c r="D27" s="36">
        <v>1630000</v>
      </c>
      <c r="E27" s="36">
        <v>580000</v>
      </c>
      <c r="F27" s="36">
        <v>470000</v>
      </c>
      <c r="G27" s="36">
        <v>610000</v>
      </c>
      <c r="H27" s="36">
        <v>740000</v>
      </c>
      <c r="I27" s="36">
        <v>1070000</v>
      </c>
      <c r="J27" s="36">
        <v>0</v>
      </c>
      <c r="K27" s="51"/>
      <c r="L27" s="42"/>
      <c r="M27" s="43"/>
      <c r="N27" s="43"/>
      <c r="O27" s="43"/>
      <c r="P27" s="43"/>
    </row>
    <row r="28" spans="1:16" s="39" customFormat="1" ht="19.5" customHeight="1">
      <c r="A28" s="33" t="s">
        <v>33</v>
      </c>
      <c r="B28" s="34" t="s">
        <v>34</v>
      </c>
      <c r="C28" s="52"/>
      <c r="D28" s="36">
        <v>171750</v>
      </c>
      <c r="E28" s="36">
        <v>256520</v>
      </c>
      <c r="F28" s="36">
        <v>915700</v>
      </c>
      <c r="G28" s="36">
        <v>887450</v>
      </c>
      <c r="H28" s="36">
        <v>859200</v>
      </c>
      <c r="I28" s="36">
        <v>830960</v>
      </c>
      <c r="J28" s="36">
        <v>802710</v>
      </c>
      <c r="K28" s="36">
        <v>774460</v>
      </c>
      <c r="L28" s="37">
        <v>746210</v>
      </c>
      <c r="M28" s="43"/>
      <c r="N28" s="43"/>
      <c r="O28" s="43"/>
      <c r="P28" s="43"/>
    </row>
    <row r="29" spans="1:16" s="56" customFormat="1" ht="19.5" customHeight="1">
      <c r="A29" s="33" t="s">
        <v>35</v>
      </c>
      <c r="B29" s="34" t="s">
        <v>36</v>
      </c>
      <c r="C29" s="52">
        <v>130693</v>
      </c>
      <c r="D29" s="53">
        <v>222000</v>
      </c>
      <c r="E29" s="53">
        <v>242430</v>
      </c>
      <c r="F29" s="53">
        <v>206987</v>
      </c>
      <c r="G29" s="53">
        <v>164654</v>
      </c>
      <c r="H29" s="53">
        <v>123658</v>
      </c>
      <c r="I29" s="53">
        <v>67715</v>
      </c>
      <c r="J29" s="53">
        <v>17772</v>
      </c>
      <c r="K29" s="53">
        <v>13329</v>
      </c>
      <c r="L29" s="54">
        <v>8886</v>
      </c>
      <c r="M29" s="55"/>
      <c r="N29" s="55"/>
      <c r="O29" s="55"/>
      <c r="P29" s="55"/>
    </row>
    <row r="30" spans="1:16" s="16" customFormat="1" ht="19.5" customHeight="1">
      <c r="A30" s="27" t="s">
        <v>37</v>
      </c>
      <c r="B30" s="28" t="s">
        <v>38</v>
      </c>
      <c r="C30" s="48">
        <v>17516729</v>
      </c>
      <c r="D30" s="50">
        <v>21602598.04</v>
      </c>
      <c r="E30" s="50">
        <v>23003248</v>
      </c>
      <c r="F30" s="50">
        <v>21904850</v>
      </c>
      <c r="G30" s="50">
        <v>22144070</v>
      </c>
      <c r="H30" s="50">
        <v>22174050</v>
      </c>
      <c r="I30" s="50">
        <v>22174850</v>
      </c>
      <c r="J30" s="50">
        <v>22174050</v>
      </c>
      <c r="K30" s="50">
        <v>22174050</v>
      </c>
      <c r="L30" s="57">
        <v>22174050</v>
      </c>
      <c r="M30" s="15"/>
      <c r="N30" s="15"/>
      <c r="O30" s="15"/>
      <c r="P30" s="15"/>
    </row>
    <row r="31" spans="1:16" s="59" customFormat="1" ht="19.5" customHeight="1">
      <c r="A31" s="27" t="s">
        <v>39</v>
      </c>
      <c r="B31" s="28" t="s">
        <v>40</v>
      </c>
      <c r="C31" s="48">
        <v>20086716</v>
      </c>
      <c r="D31" s="50">
        <v>20232932.5</v>
      </c>
      <c r="E31" s="50">
        <v>22263752</v>
      </c>
      <c r="F31" s="50">
        <v>20960804</v>
      </c>
      <c r="G31" s="50">
        <v>21190000</v>
      </c>
      <c r="H31" s="50">
        <v>21360000</v>
      </c>
      <c r="I31" s="50">
        <v>21030800</v>
      </c>
      <c r="J31" s="50">
        <v>22100000</v>
      </c>
      <c r="K31" s="50">
        <v>22100000</v>
      </c>
      <c r="L31" s="57">
        <v>22100000</v>
      </c>
      <c r="M31" s="58"/>
      <c r="N31" s="58"/>
      <c r="O31" s="58"/>
      <c r="P31" s="58"/>
    </row>
    <row r="32" spans="1:16" s="59" customFormat="1" ht="19.5" customHeight="1">
      <c r="A32" s="27" t="s">
        <v>41</v>
      </c>
      <c r="B32" s="28" t="s">
        <v>42</v>
      </c>
      <c r="C32" s="48">
        <f aca="true" t="shared" si="5" ref="C32:J32">C30-C31</f>
        <v>-2569987</v>
      </c>
      <c r="D32" s="30">
        <f t="shared" si="5"/>
        <v>1369665.539999999</v>
      </c>
      <c r="E32" s="30">
        <f t="shared" si="5"/>
        <v>739496</v>
      </c>
      <c r="F32" s="30">
        <f t="shared" si="5"/>
        <v>944046</v>
      </c>
      <c r="G32" s="30">
        <f t="shared" si="5"/>
        <v>954070</v>
      </c>
      <c r="H32" s="30">
        <f t="shared" si="5"/>
        <v>814050</v>
      </c>
      <c r="I32" s="30">
        <f t="shared" si="5"/>
        <v>1144050</v>
      </c>
      <c r="J32" s="30">
        <f t="shared" si="5"/>
        <v>74050</v>
      </c>
      <c r="K32" s="30">
        <f>K30-K31</f>
        <v>74050</v>
      </c>
      <c r="L32" s="31">
        <f>L30-L31</f>
        <v>74050</v>
      </c>
      <c r="M32" s="58"/>
      <c r="N32" s="58"/>
      <c r="O32" s="58"/>
      <c r="P32" s="58"/>
    </row>
    <row r="33" spans="1:16" s="16" customFormat="1" ht="19.5" customHeight="1">
      <c r="A33" s="27" t="s">
        <v>43</v>
      </c>
      <c r="B33" s="28" t="s">
        <v>44</v>
      </c>
      <c r="C33" s="60">
        <v>0</v>
      </c>
      <c r="D33" s="61"/>
      <c r="E33" s="61"/>
      <c r="F33" s="61"/>
      <c r="G33" s="61"/>
      <c r="H33" s="61"/>
      <c r="I33" s="61"/>
      <c r="J33" s="61"/>
      <c r="K33" s="62"/>
      <c r="L33" s="63"/>
      <c r="M33" s="15"/>
      <c r="N33" s="15"/>
      <c r="O33" s="15"/>
      <c r="P33" s="15"/>
    </row>
    <row r="34" spans="1:16" s="39" customFormat="1" ht="19.5" customHeight="1">
      <c r="A34" s="33" t="s">
        <v>45</v>
      </c>
      <c r="B34" s="40" t="s">
        <v>46</v>
      </c>
      <c r="C34" s="64">
        <f aca="true" t="shared" si="6" ref="C34:L34">C11/C30*100</f>
        <v>25.82306319861431</v>
      </c>
      <c r="D34" s="65">
        <f t="shared" si="6"/>
        <v>23.330554920606208</v>
      </c>
      <c r="E34" s="65">
        <f t="shared" si="6"/>
        <v>18.695229473681284</v>
      </c>
      <c r="F34" s="65">
        <f t="shared" si="6"/>
        <v>15.322926201275061</v>
      </c>
      <c r="G34" s="65">
        <f t="shared" si="6"/>
        <v>10.8489270490926</v>
      </c>
      <c r="H34" s="65">
        <f t="shared" si="6"/>
        <v>7.163075757473263</v>
      </c>
      <c r="I34" s="65">
        <f t="shared" si="6"/>
        <v>2.0035941618545334</v>
      </c>
      <c r="J34" s="65">
        <f t="shared" si="6"/>
        <v>1.6697175301760392</v>
      </c>
      <c r="K34" s="65">
        <f t="shared" si="6"/>
        <v>1.335768612409551</v>
      </c>
      <c r="L34" s="66">
        <f t="shared" si="6"/>
        <v>1.0018196946430624</v>
      </c>
      <c r="M34" s="43"/>
      <c r="N34" s="43"/>
      <c r="O34" s="43"/>
      <c r="P34" s="43"/>
    </row>
    <row r="35" spans="1:16" s="39" customFormat="1" ht="27" customHeight="1">
      <c r="A35" s="33" t="s">
        <v>47</v>
      </c>
      <c r="B35" s="40" t="s">
        <v>48</v>
      </c>
      <c r="C35" s="67">
        <f>((C12+C16-C25))/C30*100</f>
        <v>22.059689340401395</v>
      </c>
      <c r="D35" s="68">
        <f aca="true" t="shared" si="7" ref="D35:L35">((D12+D16))/D30*100</f>
        <v>23.330554920606208</v>
      </c>
      <c r="E35" s="68">
        <f t="shared" si="7"/>
        <v>18.695229473681284</v>
      </c>
      <c r="F35" s="68">
        <f t="shared" si="7"/>
        <v>15.322926201275061</v>
      </c>
      <c r="G35" s="68">
        <f t="shared" si="7"/>
        <v>10.8489270490926</v>
      </c>
      <c r="H35" s="68">
        <f t="shared" si="7"/>
        <v>7.163075757473263</v>
      </c>
      <c r="I35" s="68">
        <f t="shared" si="7"/>
        <v>2.0035941618545334</v>
      </c>
      <c r="J35" s="68">
        <f t="shared" si="7"/>
        <v>1.6697175301760392</v>
      </c>
      <c r="K35" s="68">
        <f t="shared" si="7"/>
        <v>1.335768612409551</v>
      </c>
      <c r="L35" s="69">
        <f t="shared" si="7"/>
        <v>1.0018196946430624</v>
      </c>
      <c r="M35" s="43"/>
      <c r="N35" s="43"/>
      <c r="O35" s="43"/>
      <c r="P35" s="43"/>
    </row>
    <row r="36" spans="1:16" s="39" customFormat="1" ht="19.5" customHeight="1">
      <c r="A36" s="33" t="s">
        <v>49</v>
      </c>
      <c r="B36" s="40" t="s">
        <v>50</v>
      </c>
      <c r="C36" s="67">
        <f aca="true" t="shared" si="8" ref="C36:L36">C24/C30*100</f>
        <v>4.509477768366457</v>
      </c>
      <c r="D36" s="68">
        <f t="shared" si="8"/>
        <v>11.219696795321198</v>
      </c>
      <c r="E36" s="68">
        <f t="shared" si="8"/>
        <v>8.602898164641793</v>
      </c>
      <c r="F36" s="68">
        <f t="shared" si="8"/>
        <v>9.435047489482923</v>
      </c>
      <c r="G36" s="68">
        <f t="shared" si="8"/>
        <v>9.059644410444873</v>
      </c>
      <c r="H36" s="68">
        <f t="shared" si="8"/>
        <v>8.103652693125522</v>
      </c>
      <c r="I36" s="68">
        <f t="shared" si="8"/>
        <v>9.211899967756263</v>
      </c>
      <c r="J36" s="68">
        <f t="shared" si="8"/>
        <v>4.034139004827715</v>
      </c>
      <c r="K36" s="68">
        <f t="shared" si="8"/>
        <v>3.886700895867016</v>
      </c>
      <c r="L36" s="69">
        <f t="shared" si="8"/>
        <v>3.7392627869063157</v>
      </c>
      <c r="M36" s="43"/>
      <c r="N36" s="43"/>
      <c r="O36" s="43"/>
      <c r="P36" s="43"/>
    </row>
    <row r="37" spans="1:16" s="39" customFormat="1" ht="24.75">
      <c r="A37" s="70" t="s">
        <v>51</v>
      </c>
      <c r="B37" s="71" t="s">
        <v>52</v>
      </c>
      <c r="C37" s="72">
        <f>(C25+C29)/C30*100</f>
        <v>4.509477768366457</v>
      </c>
      <c r="D37" s="73">
        <f>(D25+D29)/D30*100</f>
        <v>10.424653533941328</v>
      </c>
      <c r="E37" s="73">
        <f aca="true" t="shared" si="9" ref="E37:L37">(E25+E29)/E30*100</f>
        <v>7.487751294947566</v>
      </c>
      <c r="F37" s="73">
        <f t="shared" si="9"/>
        <v>5.254694736553777</v>
      </c>
      <c r="G37" s="73">
        <f t="shared" si="9"/>
        <v>5.05202521487694</v>
      </c>
      <c r="H37" s="73">
        <f t="shared" si="9"/>
        <v>4.2288530962995035</v>
      </c>
      <c r="I37" s="73">
        <f t="shared" si="9"/>
        <v>5.464591643235467</v>
      </c>
      <c r="J37" s="73">
        <f t="shared" si="9"/>
        <v>0.4140966580304455</v>
      </c>
      <c r="K37" s="73">
        <f t="shared" si="9"/>
        <v>0.3940597229644562</v>
      </c>
      <c r="L37" s="73">
        <f t="shared" si="9"/>
        <v>0.3740227878984669</v>
      </c>
      <c r="M37" s="43"/>
      <c r="N37" s="43"/>
      <c r="O37" s="43"/>
      <c r="P37" s="43"/>
    </row>
    <row r="40" spans="2:4" ht="25.5" customHeight="1">
      <c r="B40" s="74"/>
      <c r="C40" s="74"/>
      <c r="D40" s="74"/>
    </row>
  </sheetData>
  <mergeCells count="8">
    <mergeCell ref="K2:L2"/>
    <mergeCell ref="K4:L4"/>
    <mergeCell ref="A5:L5"/>
    <mergeCell ref="A8:A9"/>
    <mergeCell ref="B8:B9"/>
    <mergeCell ref="D8:D9"/>
    <mergeCell ref="K8:L8"/>
    <mergeCell ref="B40:D40"/>
  </mergeCells>
  <printOptions horizontalCentered="1" verticalCentered="1"/>
  <pageMargins left="0.31527777777777777" right="0.15763888888888888" top="0.15763888888888888" bottom="0.15972222222222224" header="0.5118055555555556" footer="0.5118055555555556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223537951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2009-03-18T14:08:24Z</cp:lastPrinted>
  <dcterms:created xsi:type="dcterms:W3CDTF">1998-12-09T13:02:10Z</dcterms:created>
  <dcterms:modified xsi:type="dcterms:W3CDTF">2009-03-18T14:08:34Z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prezes@bydgoszcz.rio.gov.pl</vt:lpwstr>
  </property>
  <property fmtid="{D5CDD505-2E9C-101B-9397-08002B2CF9AE}" pid="3" name="_AuthorEmailDisplayName">
    <vt:lpwstr>Prezes</vt:lpwstr>
  </property>
  <property fmtid="{D5CDD505-2E9C-101B-9397-08002B2CF9AE}" pid="4" name="_AdHocReviewCycleID">
    <vt:i4>315365592</vt:i4>
  </property>
</Properties>
</file>